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nar\AppData\Local\Temp\OneNote\16.0\Exported\{4DB62FB1-3B56-449A-B365-45A0F475B497}\NT\1\"/>
    </mc:Choice>
  </mc:AlternateContent>
  <xr:revisionPtr revIDLastSave="0" documentId="13_ncr:1_{85C346D1-B015-4C12-8F13-7EC414B31F58}" xr6:coauthVersionLast="46" xr6:coauthVersionMax="46" xr10:uidLastSave="{00000000-0000-0000-0000-000000000000}"/>
  <bookViews>
    <workbookView xWindow="-120" yWindow="-120" windowWidth="29040" windowHeight="15960" firstSheet="3" activeTab="11" xr2:uid="{F50A44C1-343E-47DB-BD00-216C4A0C0F41}"/>
  </bookViews>
  <sheets>
    <sheet name="Gjerningsmannsprofil" sheetId="1" r:id="rId1"/>
    <sheet name="Andersens forklaring" sheetId="2" r:id="rId2"/>
    <sheet name="PLanlagt" sheetId="6" r:id="rId3"/>
    <sheet name="Hadde A planlagt" sheetId="7" r:id="rId4"/>
    <sheet name="K hadde planlagt" sheetId="8" r:id="rId5"/>
    <sheet name="Mobilbeviset" sheetId="4" r:id="rId6"/>
    <sheet name="Tilpassning til mobilbeviset" sheetId="5" r:id="rId7"/>
    <sheet name="DNA" sheetId="9" r:id="rId8"/>
    <sheet name="DNA beviset" sheetId="3" r:id="rId9"/>
    <sheet name="Tidslinje" sheetId="11" r:id="rId10"/>
    <sheet name="Ark1" sheetId="12" r:id="rId11"/>
    <sheet name="Kniven" sheetId="1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5" l="1"/>
  <c r="B11" i="2"/>
  <c r="C36" i="2"/>
  <c r="B36" i="2"/>
  <c r="D6" i="10"/>
  <c r="D5" i="10"/>
  <c r="D4" i="10"/>
  <c r="C4" i="10"/>
  <c r="B4" i="10"/>
  <c r="G8" i="9"/>
  <c r="B8" i="9"/>
  <c r="C4" i="9"/>
  <c r="C3" i="9"/>
  <c r="E7" i="8"/>
  <c r="C7" i="8"/>
  <c r="E5" i="8"/>
  <c r="D5" i="8"/>
  <c r="C5" i="8"/>
  <c r="E5" i="7"/>
  <c r="E3" i="7"/>
  <c r="E2" i="7"/>
  <c r="D3" i="7"/>
  <c r="D2" i="7"/>
  <c r="D4" i="8"/>
  <c r="D3" i="8"/>
  <c r="D2" i="8"/>
  <c r="E2" i="8" s="1"/>
  <c r="G7" i="8"/>
  <c r="C2" i="8"/>
  <c r="C3" i="8" s="1"/>
  <c r="C4" i="8" s="1"/>
  <c r="C5" i="7"/>
  <c r="C3" i="7"/>
  <c r="C2" i="7"/>
  <c r="C4" i="6"/>
  <c r="C5" i="6"/>
  <c r="C3" i="6"/>
  <c r="C2" i="6"/>
  <c r="B4" i="6"/>
  <c r="C21" i="6"/>
  <c r="C20" i="6"/>
  <c r="C19" i="6"/>
  <c r="C27" i="2"/>
  <c r="C28" i="2" s="1"/>
  <c r="C29" i="2" s="1"/>
  <c r="C30" i="2" s="1"/>
  <c r="C31" i="2" s="1"/>
  <c r="C32" i="2" s="1"/>
  <c r="C33" i="2" s="1"/>
  <c r="C34" i="2" s="1"/>
  <c r="C35" i="2" s="1"/>
  <c r="C2" i="4"/>
  <c r="C3" i="4" s="1"/>
  <c r="C2" i="2"/>
  <c r="D2" i="3"/>
  <c r="C6" i="3"/>
  <c r="C7" i="3" s="1"/>
  <c r="C8" i="3" s="1"/>
  <c r="C9" i="3" s="1"/>
  <c r="C12" i="3" s="1"/>
  <c r="B15" i="2"/>
  <c r="C5" i="1"/>
  <c r="C2" i="1"/>
  <c r="C3" i="1" s="1"/>
  <c r="C10" i="3" l="1"/>
  <c r="C11" i="3" s="1"/>
  <c r="D11" i="3" s="1"/>
  <c r="D14" i="3" s="1"/>
  <c r="D12" i="3"/>
  <c r="C11" i="2"/>
  <c r="C12" i="2" s="1"/>
  <c r="C13" i="2" s="1"/>
  <c r="C14" i="2" s="1"/>
  <c r="C15" i="2" s="1"/>
  <c r="D15" i="2" s="1"/>
  <c r="E3" i="8"/>
  <c r="E4" i="8" s="1"/>
  <c r="B3" i="2" l="1"/>
  <c r="C3" i="2" s="1"/>
  <c r="D3" i="2" s="1"/>
  <c r="D16" i="2" s="1"/>
</calcChain>
</file>

<file path=xl/sharedStrings.xml><?xml version="1.0" encoding="utf-8"?>
<sst xmlns="http://schemas.openxmlformats.org/spreadsheetml/2006/main" count="104" uniqueCount="98">
  <si>
    <t>Liten sannsynlighet for utveksling av felles interesse på et slikt omåde</t>
  </si>
  <si>
    <t>Stikkmønster er veldig likt</t>
  </si>
  <si>
    <t>Vektlegging</t>
  </si>
  <si>
    <t>Sakkyndiges vurdering</t>
  </si>
  <si>
    <t>Feil endringer og ad-hoc konstruksjoner</t>
  </si>
  <si>
    <t>i. Responsen på mobilbeviset er svært lite troverdig</t>
  </si>
  <si>
    <t>ii. Nektet først for overgrep, endret kun under trykket av bevis</t>
  </si>
  <si>
    <t>iii. Feil forklaring om hvem han voldtok</t>
  </si>
  <si>
    <t>iv. Ingen observasjoner av sykkelen på tross av mange som var der.</t>
  </si>
  <si>
    <t>v. Beskrivelse av begges observasjon ved utsiktspunkt stemmer ikke med tidspunkter</t>
  </si>
  <si>
    <t>vi. Forklaring utelukker at jentenes klær var byttet om.</t>
  </si>
  <si>
    <t>vii. Jentene blir funnet oppå hverandre i motsatt rekkefølge av hva A har forklart</t>
  </si>
  <si>
    <t>viii. Plastpose i feil søppelkasse</t>
  </si>
  <si>
    <t>ix. Påstander om at han hadde skrevet dagbok kunne ikke verifiseres</t>
  </si>
  <si>
    <t>Estimat som styrker forklaringen</t>
  </si>
  <si>
    <t>Estimat som svekker forklaringen</t>
  </si>
  <si>
    <t>Summering</t>
  </si>
  <si>
    <t>Estimat</t>
  </si>
  <si>
    <t>Motiv for å ned-spille egen rolle svekker forklaringen</t>
  </si>
  <si>
    <t>Observasjoner som tyder på at A hadde planer om å begå handlingen</t>
  </si>
  <si>
    <t>At han ble ledet av politiet til å trekke inn K</t>
  </si>
  <si>
    <t>Gjerningsmannsprofil antyder en gjerningsmann</t>
  </si>
  <si>
    <t>DNA-beviset</t>
  </si>
  <si>
    <t>DNA beviset</t>
  </si>
  <si>
    <t xml:space="preserve">Fullt DNA bevis </t>
  </si>
  <si>
    <t>Svekkelse av DNA beviset</t>
  </si>
  <si>
    <t>Muligheten for forurensing av prøvene</t>
  </si>
  <si>
    <t>B25 varierer i resultat</t>
  </si>
  <si>
    <t>Total</t>
  </si>
  <si>
    <t>Andre basestasjoner var i drift</t>
  </si>
  <si>
    <t>Telenors målinger av dekningsområder</t>
  </si>
  <si>
    <t>Punkt 1 Mobilen i sykkelveska</t>
  </si>
  <si>
    <t>Punkt 2 De påtreffer jentene</t>
  </si>
  <si>
    <t>Punkt 5 Begår ugjerningene helt eller delvis i løpet av 16 minutter</t>
  </si>
  <si>
    <t>Punkt 6 K sender SMS mens A «rydder opp»</t>
  </si>
  <si>
    <t>Total vurdering</t>
  </si>
  <si>
    <t>Var forbrytelsen planlagt?</t>
  </si>
  <si>
    <t>Prosentanslag på at valg av tidspunkt var en del  av en plan</t>
  </si>
  <si>
    <t>Prosentanslag på at metoden for å lokke med seg barn var planlagt</t>
  </si>
  <si>
    <t>Prosentanslag på at metoden for å kontrollere to barn var planlagt</t>
  </si>
  <si>
    <t>Bruk av trussel med kniv</t>
  </si>
  <si>
    <t>Blending (dekking av hodet med klesplagg)</t>
  </si>
  <si>
    <t>Valg av åsted</t>
  </si>
  <si>
    <t>Prosentanslag på at måten barna var skjult på var planlagt</t>
  </si>
  <si>
    <t>Hadde A planlagt forbrytelsen?</t>
  </si>
  <si>
    <t>Dekkhistorie på hvorfor han dro til Baneheia</t>
  </si>
  <si>
    <t>Observasjoner i Baneheia dagen før</t>
  </si>
  <si>
    <t>Kombinert med sannsynligheten for at det var planlagt</t>
  </si>
  <si>
    <t>Hadde K planlagt forbrytelsen?</t>
  </si>
  <si>
    <t>A sin forklaring</t>
  </si>
  <si>
    <t>Det ulogiske ved å trekke A inn i dette kommer til fradrag</t>
  </si>
  <si>
    <t>Uplanlagt ankomst til Baneheia</t>
  </si>
  <si>
    <t>Hadde andre planer</t>
  </si>
  <si>
    <t>Beregner her svekkelsen av beviset:</t>
  </si>
  <si>
    <t>Muligheten for falske funn</t>
  </si>
  <si>
    <t>Muligheten for forurensing</t>
  </si>
  <si>
    <t>Det betyr at sannsynligheten for at det har vært to gjerningsmenn er hundre prosent fratrukket svekkelsen:</t>
  </si>
  <si>
    <t>Sannsynlighet for to gjerningsmenn baset på DNA</t>
  </si>
  <si>
    <t>Bløffet A om drapsvåpenet?</t>
  </si>
  <si>
    <t>Sannsynligheten for at kniven som naboen fant, er identisk med den kniven som K og A omtaler</t>
  </si>
  <si>
    <t>Sannsynligheten for at kniven er korrekt sjekket ut av saken</t>
  </si>
  <si>
    <t>Sannsynligheten for at begge disse er tilfellet (som jo totalt undergraver A sin historie)</t>
  </si>
  <si>
    <t>Sannsynligheten for at beskrivelsen av rengjøring av kniven er konstruert i hensikt å nagle K</t>
  </si>
  <si>
    <t>Inkonsistente forklaringer</t>
  </si>
  <si>
    <t>Forklainger om Kniven</t>
  </si>
  <si>
    <t>Testen lot seg ikke gjenskape i 2010</t>
  </si>
  <si>
    <t/>
  </si>
  <si>
    <t>Sannsynlighet for at DNA beviser viser to gjerningsmenn</t>
  </si>
  <si>
    <t>Overfølsom analysemetode som øker sannsynlighet for bakgrunnsstøy</t>
  </si>
  <si>
    <t>En av prøvene (B24) gav utslag på fire menn</t>
  </si>
  <si>
    <t>C25 ble testet fem ganger med varierende resultat</t>
  </si>
  <si>
    <t>Jentene går hjemmefra</t>
  </si>
  <si>
    <t>Siste observasjon av jentene</t>
  </si>
  <si>
    <t>Ankommer  badestedet</t>
  </si>
  <si>
    <t>De to høyskolestudentene</t>
  </si>
  <si>
    <t xml:space="preserve">Tid </t>
  </si>
  <si>
    <t>Hendelse</t>
  </si>
  <si>
    <t>Kilde</t>
  </si>
  <si>
    <t>Evaluering</t>
  </si>
  <si>
    <t>Stines far går for å lete etter jentene</t>
  </si>
  <si>
    <t>Politiet kontaktes</t>
  </si>
  <si>
    <t>Ingen på badestedet</t>
  </si>
  <si>
    <t>De to er ved området rundt Bommen</t>
  </si>
  <si>
    <t>Mannen fra onsagsklubben, også bekreftet av K og A</t>
  </si>
  <si>
    <t>A drar til Banehaia, angivelig for å trene med HV</t>
  </si>
  <si>
    <t>A, A sin far og K</t>
  </si>
  <si>
    <t>ca 17:50</t>
  </si>
  <si>
    <t>K ringer A-familens fastelefon og spør etter A</t>
  </si>
  <si>
    <t>ca 17:45</t>
  </si>
  <si>
    <t>K låser seg ute av bua</t>
  </si>
  <si>
    <t>19:30-1945</t>
  </si>
  <si>
    <t>Observasjon: Voksen og to barn på vei nordover på sørvestsiden</t>
  </si>
  <si>
    <t>Leif Hogernes Flyver</t>
  </si>
  <si>
    <t>Jenter observert sittende på badeplassen, en av dem i badedrakt</t>
  </si>
  <si>
    <t>Tryg Marcusssen</t>
  </si>
  <si>
    <t>Usikker på dag, og meldte seg en måned etterpå</t>
  </si>
  <si>
    <t>19:00-19:30</t>
  </si>
  <si>
    <t>A forklarer at han møtte på parkeringsplassen ved Svarttjønn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</si>
</sst>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right"/>
    </xf>
    <xf numFmtId="10" fontId="0" fillId="0" borderId="0" xfId="0" applyNumberFormat="1"/>
    <xf numFmtId="0" fontId="0" fillId="0" borderId="0" xfId="0" quotePrefix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6DE5E-544D-4A50-86EB-27829D5B9646}">
  <dimension ref="A2:C5"/>
  <sheetViews>
    <sheetView workbookViewId="0">
      <selection activeCell="C3" sqref="C3"/>
    </sheetView>
  </sheetViews>
  <sheetFormatPr baseColWidth="10" defaultRowHeight="15" x14ac:dyDescent="0.25"/>
  <cols>
    <col min="1" max="1" width="64.28515625" bestFit="1" customWidth="1"/>
  </cols>
  <sheetData>
    <row r="2" spans="1:3" x14ac:dyDescent="0.25">
      <c r="A2" t="s">
        <v>0</v>
      </c>
      <c r="B2" s="1">
        <v>0.7</v>
      </c>
      <c r="C2" s="1">
        <f>B2</f>
        <v>0.7</v>
      </c>
    </row>
    <row r="3" spans="1:3" x14ac:dyDescent="0.25">
      <c r="A3" t="s">
        <v>1</v>
      </c>
      <c r="B3" s="1">
        <v>0.05</v>
      </c>
      <c r="C3" s="1">
        <f>IF(B3&gt;0,(C2+(B3*(1-C2))),"")</f>
        <v>0.71499999999999997</v>
      </c>
    </row>
    <row r="5" spans="1:3" x14ac:dyDescent="0.25">
      <c r="A5" t="s">
        <v>2</v>
      </c>
      <c r="B5" s="1">
        <v>0.03</v>
      </c>
      <c r="C5" s="1">
        <f>C3*B5</f>
        <v>2.1449999999999997E-2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EDDC6-B2EF-4CD4-9579-94392C7E60FA}">
  <dimension ref="A1:D31"/>
  <sheetViews>
    <sheetView topLeftCell="A2" workbookViewId="0">
      <selection activeCell="B5" sqref="B5"/>
    </sheetView>
  </sheetViews>
  <sheetFormatPr baseColWidth="10" defaultRowHeight="15" x14ac:dyDescent="0.25"/>
  <cols>
    <col min="2" max="2" width="58.7109375" bestFit="1" customWidth="1"/>
    <col min="3" max="3" width="48" bestFit="1" customWidth="1"/>
    <col min="4" max="4" width="17" bestFit="1" customWidth="1"/>
  </cols>
  <sheetData>
    <row r="1" spans="1:4" x14ac:dyDescent="0.25">
      <c r="A1" t="s">
        <v>75</v>
      </c>
      <c r="B1" t="s">
        <v>76</v>
      </c>
      <c r="C1" t="s">
        <v>77</v>
      </c>
      <c r="D1" t="s">
        <v>78</v>
      </c>
    </row>
    <row r="4" spans="1:4" x14ac:dyDescent="0.25">
      <c r="A4" s="6">
        <v>0.73958333333333337</v>
      </c>
      <c r="B4" t="s">
        <v>97</v>
      </c>
    </row>
    <row r="5" spans="1:4" x14ac:dyDescent="0.25">
      <c r="A5" t="s">
        <v>88</v>
      </c>
      <c r="B5" t="s">
        <v>89</v>
      </c>
    </row>
    <row r="6" spans="1:4" x14ac:dyDescent="0.25">
      <c r="A6" t="s">
        <v>86</v>
      </c>
      <c r="B6" t="s">
        <v>87</v>
      </c>
    </row>
    <row r="7" spans="1:4" x14ac:dyDescent="0.25">
      <c r="A7" s="6">
        <v>0.75</v>
      </c>
      <c r="B7" t="s">
        <v>84</v>
      </c>
      <c r="C7" t="s">
        <v>85</v>
      </c>
    </row>
    <row r="10" spans="1:4" x14ac:dyDescent="0.25">
      <c r="A10" s="6">
        <v>0.76041666666666663</v>
      </c>
      <c r="B10" t="s">
        <v>82</v>
      </c>
      <c r="C10" t="s">
        <v>83</v>
      </c>
    </row>
    <row r="14" spans="1:4" x14ac:dyDescent="0.25">
      <c r="A14" s="6">
        <v>0.77083333333333337</v>
      </c>
      <c r="B14" t="s">
        <v>71</v>
      </c>
    </row>
    <row r="15" spans="1:4" x14ac:dyDescent="0.25">
      <c r="A15" s="6">
        <v>0.77777777777777779</v>
      </c>
      <c r="B15" t="s">
        <v>73</v>
      </c>
    </row>
    <row r="22" spans="1:4" x14ac:dyDescent="0.25">
      <c r="A22" s="6">
        <v>0.78472222222222221</v>
      </c>
      <c r="B22" t="s">
        <v>72</v>
      </c>
      <c r="C22" t="s">
        <v>74</v>
      </c>
    </row>
    <row r="23" spans="1:4" x14ac:dyDescent="0.25">
      <c r="A23" t="s">
        <v>96</v>
      </c>
      <c r="B23" t="s">
        <v>93</v>
      </c>
      <c r="C23" t="s">
        <v>94</v>
      </c>
      <c r="D23" t="s">
        <v>95</v>
      </c>
    </row>
    <row r="24" spans="1:4" x14ac:dyDescent="0.25">
      <c r="A24" s="6">
        <v>0.79513888888888884</v>
      </c>
      <c r="B24" t="s">
        <v>81</v>
      </c>
    </row>
    <row r="26" spans="1:4" x14ac:dyDescent="0.25">
      <c r="A26" s="6" t="s">
        <v>90</v>
      </c>
      <c r="B26" t="s">
        <v>91</v>
      </c>
      <c r="C26" t="s">
        <v>92</v>
      </c>
    </row>
    <row r="28" spans="1:4" x14ac:dyDescent="0.25">
      <c r="A28" s="6">
        <v>0.82291666666666663</v>
      </c>
      <c r="B28" t="s">
        <v>79</v>
      </c>
    </row>
    <row r="31" spans="1:4" x14ac:dyDescent="0.25">
      <c r="A31" s="6">
        <v>0.92361111111111116</v>
      </c>
      <c r="B31" t="s">
        <v>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FB1DB-EA8A-4EE1-8ECC-E9024C27481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0D75-1F61-43E6-893A-50784D54070C}">
  <dimension ref="A1:D7"/>
  <sheetViews>
    <sheetView tabSelected="1" workbookViewId="0">
      <selection activeCell="E18" sqref="E18"/>
    </sheetView>
  </sheetViews>
  <sheetFormatPr baseColWidth="10" defaultRowHeight="15" x14ac:dyDescent="0.25"/>
  <cols>
    <col min="1" max="1" width="87.140625" bestFit="1" customWidth="1"/>
  </cols>
  <sheetData>
    <row r="1" spans="1:4" x14ac:dyDescent="0.25">
      <c r="A1" t="s">
        <v>58</v>
      </c>
    </row>
    <row r="2" spans="1:4" x14ac:dyDescent="0.25">
      <c r="A2" t="s">
        <v>59</v>
      </c>
      <c r="B2" s="1">
        <v>0.8</v>
      </c>
    </row>
    <row r="3" spans="1:4" x14ac:dyDescent="0.25">
      <c r="A3" t="s">
        <v>60</v>
      </c>
      <c r="B3" s="1">
        <v>0.95</v>
      </c>
    </row>
    <row r="4" spans="1:4" x14ac:dyDescent="0.25">
      <c r="A4" t="s">
        <v>61</v>
      </c>
      <c r="B4" s="1">
        <f>B2*B3</f>
        <v>0.76</v>
      </c>
      <c r="C4" s="1">
        <f>B4</f>
        <v>0.76</v>
      </c>
      <c r="D4" s="1">
        <f>C4</f>
        <v>0.76</v>
      </c>
    </row>
    <row r="5" spans="1:4" x14ac:dyDescent="0.25">
      <c r="A5" t="s">
        <v>62</v>
      </c>
      <c r="C5" s="1">
        <v>0.25</v>
      </c>
      <c r="D5" s="1">
        <f>IF(C5&gt;0,(D4+(C5*(1-D4))),"")</f>
        <v>0.82000000000000006</v>
      </c>
    </row>
    <row r="6" spans="1:4" x14ac:dyDescent="0.25">
      <c r="A6" t="s">
        <v>63</v>
      </c>
      <c r="C6" s="1">
        <v>0.3</v>
      </c>
      <c r="D6" s="1">
        <f>IF(C6&gt;0,(D5+(C6*(1-D5))),"")</f>
        <v>0.874</v>
      </c>
    </row>
    <row r="7" spans="1:4" x14ac:dyDescent="0.25">
      <c r="A7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B32A-9D75-48CD-8FB8-32E9CA92951E}">
  <dimension ref="A1:D36"/>
  <sheetViews>
    <sheetView topLeftCell="A19" workbookViewId="0">
      <selection activeCell="A27" sqref="A27:C36"/>
    </sheetView>
  </sheetViews>
  <sheetFormatPr baseColWidth="10" defaultRowHeight="15" x14ac:dyDescent="0.25"/>
  <cols>
    <col min="1" max="1" width="79.42578125" bestFit="1" customWidth="1"/>
  </cols>
  <sheetData>
    <row r="1" spans="1:4" x14ac:dyDescent="0.25">
      <c r="A1" t="s">
        <v>14</v>
      </c>
      <c r="B1" t="s">
        <v>17</v>
      </c>
      <c r="C1" t="s">
        <v>16</v>
      </c>
      <c r="D1" t="s">
        <v>28</v>
      </c>
    </row>
    <row r="2" spans="1:4" x14ac:dyDescent="0.25">
      <c r="A2" t="s">
        <v>3</v>
      </c>
      <c r="B2" s="1">
        <v>0.9</v>
      </c>
      <c r="C2" s="1">
        <f>B2</f>
        <v>0.9</v>
      </c>
    </row>
    <row r="3" spans="1:4" x14ac:dyDescent="0.25">
      <c r="A3" t="s">
        <v>22</v>
      </c>
      <c r="B3" s="1">
        <f>'DNA beviset'!D14</f>
        <v>0.29376000000000002</v>
      </c>
      <c r="C3" s="1">
        <f>IF(B3&gt;0,(C2+(B3*(1-C2))),"")</f>
        <v>0.92937599999999998</v>
      </c>
      <c r="D3" s="1">
        <f>C3</f>
        <v>0.92937599999999998</v>
      </c>
    </row>
    <row r="10" spans="1:4" x14ac:dyDescent="0.25">
      <c r="A10" t="s">
        <v>15</v>
      </c>
    </row>
    <row r="11" spans="1:4" x14ac:dyDescent="0.25">
      <c r="A11" t="s">
        <v>4</v>
      </c>
      <c r="B11" s="1">
        <f>C36</f>
        <v>0.92708827525775606</v>
      </c>
      <c r="C11" s="1">
        <f>B11</f>
        <v>0.92708827525775606</v>
      </c>
    </row>
    <row r="12" spans="1:4" x14ac:dyDescent="0.25">
      <c r="A12" t="s">
        <v>18</v>
      </c>
      <c r="B12" s="1">
        <v>0.05</v>
      </c>
      <c r="C12" s="1">
        <f>IF(B12&gt;0,(C11+(B12*(1-C11))),"")</f>
        <v>0.93073386149486825</v>
      </c>
    </row>
    <row r="13" spans="1:4" x14ac:dyDescent="0.25">
      <c r="A13" t="s">
        <v>19</v>
      </c>
      <c r="B13" s="1">
        <v>0.2</v>
      </c>
      <c r="C13" s="1">
        <f t="shared" ref="C13" si="0">IF(B13&gt;0,(C12+(B13*(1-C12))),"")</f>
        <v>0.94458708919589462</v>
      </c>
    </row>
    <row r="14" spans="1:4" x14ac:dyDescent="0.25">
      <c r="A14" t="s">
        <v>20</v>
      </c>
      <c r="B14" s="1">
        <v>0.1</v>
      </c>
      <c r="C14" s="1">
        <f>IF(B14&gt;0,(C13+(B14*(1-C13))),"")</f>
        <v>0.9501283802763052</v>
      </c>
    </row>
    <row r="15" spans="1:4" x14ac:dyDescent="0.25">
      <c r="A15" t="s">
        <v>21</v>
      </c>
      <c r="B15" s="1">
        <f>Gjerningsmannsprofil!C5</f>
        <v>2.1449999999999997E-2</v>
      </c>
      <c r="C15" s="1">
        <f>IF(B15&gt;0,(C14+(B15*(1-C14))),"")</f>
        <v>0.95119812651937841</v>
      </c>
      <c r="D15" s="1">
        <f>C15</f>
        <v>0.95119812651937841</v>
      </c>
    </row>
    <row r="16" spans="1:4" x14ac:dyDescent="0.25">
      <c r="D16" s="1">
        <f>D3-D15</f>
        <v>-2.1822126519378426E-2</v>
      </c>
    </row>
    <row r="26" spans="1:3" x14ac:dyDescent="0.25">
      <c r="A26" t="s">
        <v>4</v>
      </c>
    </row>
    <row r="27" spans="1:3" x14ac:dyDescent="0.25">
      <c r="A27" s="2" t="s">
        <v>5</v>
      </c>
      <c r="B27" s="1">
        <v>7.0000000000000007E-2</v>
      </c>
      <c r="C27" s="1">
        <f>B27</f>
        <v>7.0000000000000007E-2</v>
      </c>
    </row>
    <row r="28" spans="1:3" x14ac:dyDescent="0.25">
      <c r="A28" s="2" t="s">
        <v>6</v>
      </c>
      <c r="B28" s="1">
        <v>0.03</v>
      </c>
      <c r="C28" s="1">
        <f>IF(B28&gt;0,(C27+(B28*(1-C27))),"")</f>
        <v>9.7900000000000001E-2</v>
      </c>
    </row>
    <row r="29" spans="1:3" x14ac:dyDescent="0.25">
      <c r="A29" s="2" t="s">
        <v>7</v>
      </c>
      <c r="B29" s="1">
        <v>0.01</v>
      </c>
      <c r="C29" s="1">
        <f t="shared" ref="C29:C36" si="1">IF(B29&gt;0,(C28+(B29*(1-C28))),"")</f>
        <v>0.106921</v>
      </c>
    </row>
    <row r="30" spans="1:3" x14ac:dyDescent="0.25">
      <c r="A30" s="2" t="s">
        <v>8</v>
      </c>
      <c r="B30" s="1">
        <v>0.1</v>
      </c>
      <c r="C30" s="1">
        <f t="shared" si="1"/>
        <v>0.19622889999999998</v>
      </c>
    </row>
    <row r="31" spans="1:3" x14ac:dyDescent="0.25">
      <c r="A31" s="2" t="s">
        <v>9</v>
      </c>
      <c r="B31" s="1">
        <v>0.03</v>
      </c>
      <c r="C31" s="1">
        <f t="shared" si="1"/>
        <v>0.22034203299999999</v>
      </c>
    </row>
    <row r="32" spans="1:3" x14ac:dyDescent="0.25">
      <c r="A32" s="2" t="s">
        <v>10</v>
      </c>
      <c r="B32" s="1">
        <v>0.15</v>
      </c>
      <c r="C32" s="1">
        <f t="shared" si="1"/>
        <v>0.33729072804999999</v>
      </c>
    </row>
    <row r="33" spans="1:3" x14ac:dyDescent="0.25">
      <c r="A33" s="2" t="s">
        <v>11</v>
      </c>
      <c r="B33" s="1">
        <v>0.01</v>
      </c>
      <c r="C33" s="1">
        <f t="shared" si="1"/>
        <v>0.3439178207695</v>
      </c>
    </row>
    <row r="34" spans="1:3" x14ac:dyDescent="0.25">
      <c r="A34" s="2" t="s">
        <v>12</v>
      </c>
      <c r="B34" s="1">
        <v>0.02</v>
      </c>
      <c r="C34" s="1">
        <f t="shared" si="1"/>
        <v>0.35703946435410999</v>
      </c>
    </row>
    <row r="35" spans="1:3" x14ac:dyDescent="0.25">
      <c r="A35" s="2" t="s">
        <v>13</v>
      </c>
      <c r="B35" s="1">
        <v>0.1</v>
      </c>
      <c r="C35" s="1">
        <f t="shared" si="1"/>
        <v>0.421335517918699</v>
      </c>
    </row>
    <row r="36" spans="1:3" x14ac:dyDescent="0.25">
      <c r="A36" s="2" t="s">
        <v>64</v>
      </c>
      <c r="B36" s="1">
        <f>Kniven!D6</f>
        <v>0.874</v>
      </c>
      <c r="C36" s="1">
        <f t="shared" si="1"/>
        <v>0.92708827525775606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B179-7AB3-46DC-8A9B-57C5CD509684}">
  <dimension ref="A1:C21"/>
  <sheetViews>
    <sheetView workbookViewId="0">
      <selection activeCell="C3" sqref="C3"/>
    </sheetView>
  </sheetViews>
  <sheetFormatPr baseColWidth="10" defaultRowHeight="15" x14ac:dyDescent="0.25"/>
  <cols>
    <col min="1" max="1" width="60.7109375" bestFit="1" customWidth="1"/>
  </cols>
  <sheetData>
    <row r="1" spans="1:3" x14ac:dyDescent="0.25">
      <c r="A1" t="s">
        <v>36</v>
      </c>
    </row>
    <row r="2" spans="1:3" x14ac:dyDescent="0.25">
      <c r="A2" t="s">
        <v>37</v>
      </c>
      <c r="B2" s="4">
        <v>0.7</v>
      </c>
      <c r="C2" s="4">
        <f>B2</f>
        <v>0.7</v>
      </c>
    </row>
    <row r="3" spans="1:3" x14ac:dyDescent="0.25">
      <c r="A3" t="s">
        <v>38</v>
      </c>
      <c r="B3" s="4">
        <v>0.7</v>
      </c>
      <c r="C3" s="4">
        <f>IF(B3&gt;0,(C2+(B3*(1-C2))),"")</f>
        <v>0.90999999999999992</v>
      </c>
    </row>
    <row r="4" spans="1:3" x14ac:dyDescent="0.25">
      <c r="A4" t="s">
        <v>39</v>
      </c>
      <c r="B4" s="4">
        <f>C21</f>
        <v>0.996</v>
      </c>
      <c r="C4" s="4">
        <f t="shared" ref="C4:C5" si="0">IF(B4&gt;0,(C3+(B4*(1-C3))),"")</f>
        <v>0.99963999999999997</v>
      </c>
    </row>
    <row r="5" spans="1:3" x14ac:dyDescent="0.25">
      <c r="A5" t="s">
        <v>43</v>
      </c>
      <c r="B5" s="1">
        <v>0.8</v>
      </c>
      <c r="C5" s="4">
        <f t="shared" si="0"/>
        <v>0.99992800000000004</v>
      </c>
    </row>
    <row r="18" spans="1:3" x14ac:dyDescent="0.25">
      <c r="A18" t="s">
        <v>39</v>
      </c>
    </row>
    <row r="19" spans="1:3" x14ac:dyDescent="0.25">
      <c r="A19" t="s">
        <v>40</v>
      </c>
      <c r="B19" s="1">
        <v>0.8</v>
      </c>
      <c r="C19" s="4">
        <f>B19</f>
        <v>0.8</v>
      </c>
    </row>
    <row r="20" spans="1:3" x14ac:dyDescent="0.25">
      <c r="A20" t="s">
        <v>41</v>
      </c>
      <c r="B20" s="1">
        <v>0.8</v>
      </c>
      <c r="C20" s="4">
        <f>IF(B20&gt;0,(C19+(B20*(1-C19))),"")</f>
        <v>0.96</v>
      </c>
    </row>
    <row r="21" spans="1:3" x14ac:dyDescent="0.25">
      <c r="A21" t="s">
        <v>42</v>
      </c>
      <c r="B21" s="1">
        <v>0.9</v>
      </c>
      <c r="C21" s="4">
        <f>IF(B21&gt;0,(C20+(B21*(1-C20))),"")</f>
        <v>0.996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D5B1B-B19F-4174-9BED-B069853E4C81}">
  <dimension ref="A1:E5"/>
  <sheetViews>
    <sheetView workbookViewId="0">
      <selection activeCell="C5" sqref="C5"/>
    </sheetView>
  </sheetViews>
  <sheetFormatPr baseColWidth="10" defaultRowHeight="15" x14ac:dyDescent="0.25"/>
  <cols>
    <col min="1" max="1" width="50.140625" bestFit="1" customWidth="1"/>
  </cols>
  <sheetData>
    <row r="1" spans="1:5" x14ac:dyDescent="0.25">
      <c r="A1" t="s">
        <v>44</v>
      </c>
    </row>
    <row r="2" spans="1:5" x14ac:dyDescent="0.25">
      <c r="A2" t="s">
        <v>45</v>
      </c>
      <c r="B2" s="1">
        <v>0.9</v>
      </c>
      <c r="C2" s="1">
        <f>B2</f>
        <v>0.9</v>
      </c>
      <c r="D2">
        <f>C2/2</f>
        <v>0.45</v>
      </c>
      <c r="E2" s="1">
        <f>D2</f>
        <v>0.45</v>
      </c>
    </row>
    <row r="3" spans="1:5" x14ac:dyDescent="0.25">
      <c r="A3" t="s">
        <v>46</v>
      </c>
      <c r="B3" s="1">
        <v>0.8</v>
      </c>
      <c r="C3" s="4">
        <f>IF(B3&gt;0,(C2+(B3*(1-C2))),"")</f>
        <v>0.98</v>
      </c>
      <c r="D3">
        <f>B3/2</f>
        <v>0.4</v>
      </c>
      <c r="E3" s="4">
        <f>IF(D3&gt;0,(E2+(D3*(1-E2))),"")</f>
        <v>0.67</v>
      </c>
    </row>
    <row r="5" spans="1:5" x14ac:dyDescent="0.25">
      <c r="A5" t="s">
        <v>47</v>
      </c>
      <c r="C5" s="4">
        <f>C3*PLanlagt!C5</f>
        <v>0.97992944000000004</v>
      </c>
      <c r="E5" s="4">
        <f>E3*PLanlagt!C5</f>
        <v>0.66995176000000012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F3EA9-0407-47A7-9125-957B35C0E580}">
  <dimension ref="A1:G9"/>
  <sheetViews>
    <sheetView workbookViewId="0">
      <selection activeCell="E8" sqref="E8"/>
    </sheetView>
  </sheetViews>
  <sheetFormatPr baseColWidth="10" defaultRowHeight="15" x14ac:dyDescent="0.25"/>
  <cols>
    <col min="1" max="1" width="52.5703125" bestFit="1" customWidth="1"/>
  </cols>
  <sheetData>
    <row r="1" spans="1:7" x14ac:dyDescent="0.25">
      <c r="A1" t="s">
        <v>48</v>
      </c>
    </row>
    <row r="2" spans="1:7" x14ac:dyDescent="0.25">
      <c r="A2" t="s">
        <v>49</v>
      </c>
      <c r="B2" s="1">
        <v>0.5</v>
      </c>
      <c r="C2" s="1">
        <f>B2</f>
        <v>0.5</v>
      </c>
      <c r="D2" s="4">
        <f>B2/2</f>
        <v>0.25</v>
      </c>
      <c r="E2" s="1">
        <f>D2</f>
        <v>0.25</v>
      </c>
    </row>
    <row r="3" spans="1:7" x14ac:dyDescent="0.25">
      <c r="A3" t="s">
        <v>50</v>
      </c>
      <c r="B3" s="1">
        <v>-0.15</v>
      </c>
      <c r="C3" s="4">
        <f>IF(B3&gt;0,(C2+(B3*(1-C2))),0)+IF(B3&lt;0,(C2-ABS(B3*(0-C2))),0)</f>
        <v>0.42499999999999999</v>
      </c>
      <c r="D3" s="4">
        <f>B3/2</f>
        <v>-7.4999999999999997E-2</v>
      </c>
      <c r="E3" s="4">
        <f>IF(D3&gt;0,(E2+(D3*(1-E2))),0)+IF(D3&lt;0,(E2-ABS(D3*(0-E2))),0)</f>
        <v>0.23125000000000001</v>
      </c>
    </row>
    <row r="4" spans="1:7" x14ac:dyDescent="0.25">
      <c r="A4" t="s">
        <v>51</v>
      </c>
      <c r="B4" s="1">
        <v>-0.2</v>
      </c>
      <c r="C4" s="4">
        <f>IF(B4&gt;0,(C3+(B4*(1-C3))),0)+IF(B4&lt;0,(C3-ABS(B4*(0-C3))),0)</f>
        <v>0.33999999999999997</v>
      </c>
      <c r="D4" s="4">
        <f>B4/2</f>
        <v>-0.1</v>
      </c>
      <c r="E4" s="4">
        <f>IF(D4&gt;0,(E3+(D4*(1-E3))),0)+IF(D4&lt;0,(E3-ABS(D4*(0-E3))),0)</f>
        <v>0.208125</v>
      </c>
    </row>
    <row r="5" spans="1:7" x14ac:dyDescent="0.25">
      <c r="A5" t="s">
        <v>52</v>
      </c>
      <c r="B5" s="1">
        <v>-0.2</v>
      </c>
      <c r="C5" s="4">
        <f>IF(B5&gt;0,(C4+(B5*(1-C4))),0)+IF(B5&lt;0,(C4-ABS(B5*(0-C4))),0)</f>
        <v>0.27199999999999996</v>
      </c>
      <c r="D5" s="4">
        <f>B5/2</f>
        <v>-0.1</v>
      </c>
      <c r="E5" s="4">
        <f>IF(D5&gt;0,(E4+(D5*(1-E4))),0)+IF(D5&lt;0,(E4-ABS(D5*(0-E4))),0)</f>
        <v>0.18731249999999999</v>
      </c>
    </row>
    <row r="6" spans="1:7" x14ac:dyDescent="0.25">
      <c r="B6" s="1"/>
      <c r="C6" s="4"/>
    </row>
    <row r="7" spans="1:7" x14ac:dyDescent="0.25">
      <c r="A7" t="s">
        <v>47</v>
      </c>
      <c r="B7" s="1"/>
      <c r="C7" s="4">
        <f>C5*PLanlagt!C5</f>
        <v>0.27198041599999995</v>
      </c>
      <c r="E7" s="4">
        <f>E5*PLanlagt!C5</f>
        <v>0.1872990135</v>
      </c>
      <c r="G7">
        <f>ABS(F7)</f>
        <v>0</v>
      </c>
    </row>
    <row r="8" spans="1:7" x14ac:dyDescent="0.25">
      <c r="B8" s="1"/>
      <c r="C8" s="4"/>
    </row>
    <row r="9" spans="1:7" x14ac:dyDescent="0.25">
      <c r="B9" s="1"/>
      <c r="C9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E943-0828-4145-B605-D9A8BAD3151F}">
  <dimension ref="A1:C3"/>
  <sheetViews>
    <sheetView workbookViewId="0">
      <selection activeCell="C3" sqref="C3"/>
    </sheetView>
  </sheetViews>
  <sheetFormatPr baseColWidth="10" defaultRowHeight="15" x14ac:dyDescent="0.25"/>
  <cols>
    <col min="1" max="1" width="36.7109375" bestFit="1" customWidth="1"/>
  </cols>
  <sheetData>
    <row r="1" spans="1:3" x14ac:dyDescent="0.25">
      <c r="B1" s="3" t="s">
        <v>17</v>
      </c>
      <c r="C1" s="3" t="s">
        <v>28</v>
      </c>
    </row>
    <row r="2" spans="1:3" x14ac:dyDescent="0.25">
      <c r="A2" t="s">
        <v>30</v>
      </c>
      <c r="B2" s="1">
        <v>0.8</v>
      </c>
      <c r="C2" s="1">
        <f>B2</f>
        <v>0.8</v>
      </c>
    </row>
    <row r="3" spans="1:3" x14ac:dyDescent="0.25">
      <c r="A3" t="s">
        <v>29</v>
      </c>
      <c r="B3" s="1">
        <v>0.6</v>
      </c>
      <c r="C3" s="1">
        <f>IF(B3&gt;0,(C2+(B3*(1-C2))),"")</f>
        <v>0.92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D49A6-EE07-42A4-8C4B-69A8FCF9FCF4}">
  <dimension ref="A2:B7"/>
  <sheetViews>
    <sheetView workbookViewId="0">
      <selection activeCell="B8" sqref="B8"/>
    </sheetView>
  </sheetViews>
  <sheetFormatPr baseColWidth="10" defaultRowHeight="15" x14ac:dyDescent="0.25"/>
  <cols>
    <col min="1" max="1" width="67.85546875" bestFit="1" customWidth="1"/>
  </cols>
  <sheetData>
    <row r="2" spans="1:2" x14ac:dyDescent="0.25">
      <c r="A2" t="s">
        <v>31</v>
      </c>
      <c r="B2" s="1">
        <v>0.1</v>
      </c>
    </row>
    <row r="3" spans="1:2" x14ac:dyDescent="0.25">
      <c r="A3" t="s">
        <v>32</v>
      </c>
      <c r="B3" s="1">
        <v>0.95</v>
      </c>
    </row>
    <row r="4" spans="1:2" x14ac:dyDescent="0.25">
      <c r="A4" t="s">
        <v>33</v>
      </c>
      <c r="B4" s="1">
        <v>0.5</v>
      </c>
    </row>
    <row r="5" spans="1:2" x14ac:dyDescent="0.25">
      <c r="A5" t="s">
        <v>34</v>
      </c>
      <c r="B5" s="1">
        <v>0.95</v>
      </c>
    </row>
    <row r="6" spans="1:2" x14ac:dyDescent="0.25">
      <c r="B6" s="1"/>
    </row>
    <row r="7" spans="1:2" x14ac:dyDescent="0.25">
      <c r="A7" t="s">
        <v>35</v>
      </c>
      <c r="B7" s="1">
        <f>B5*B4*B3*B2</f>
        <v>4.5124999999999998E-2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5AC10-7832-4375-99E8-1A763D87E33F}">
  <dimension ref="A2:G8"/>
  <sheetViews>
    <sheetView workbookViewId="0">
      <selection activeCell="A3" sqref="A3"/>
    </sheetView>
  </sheetViews>
  <sheetFormatPr baseColWidth="10" defaultRowHeight="15" x14ac:dyDescent="0.25"/>
  <cols>
    <col min="1" max="1" width="97.7109375" bestFit="1" customWidth="1"/>
  </cols>
  <sheetData>
    <row r="2" spans="1:7" x14ac:dyDescent="0.25">
      <c r="A2" t="s">
        <v>53</v>
      </c>
    </row>
    <row r="3" spans="1:7" x14ac:dyDescent="0.25">
      <c r="A3" t="s">
        <v>54</v>
      </c>
      <c r="B3" s="1">
        <v>0.5</v>
      </c>
      <c r="C3" s="1">
        <f>B3</f>
        <v>0.5</v>
      </c>
    </row>
    <row r="4" spans="1:7" x14ac:dyDescent="0.25">
      <c r="A4" t="s">
        <v>55</v>
      </c>
      <c r="B4" s="1">
        <v>0.15</v>
      </c>
      <c r="C4" s="1">
        <f>IF(B4&gt;0,(C3+(B4*(1-C3))),"")</f>
        <v>0.57499999999999996</v>
      </c>
    </row>
    <row r="7" spans="1:7" x14ac:dyDescent="0.25">
      <c r="A7" t="s">
        <v>56</v>
      </c>
    </row>
    <row r="8" spans="1:7" x14ac:dyDescent="0.25">
      <c r="A8" t="s">
        <v>57</v>
      </c>
      <c r="B8" s="4">
        <f>100%-C4</f>
        <v>0.42500000000000004</v>
      </c>
      <c r="G8" s="4">
        <f>80%*95%</f>
        <v>0.76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0F49D-EC11-4663-B920-E5549BB06097}">
  <dimension ref="A1:D14"/>
  <sheetViews>
    <sheetView workbookViewId="0">
      <selection activeCell="D11" sqref="D11"/>
    </sheetView>
  </sheetViews>
  <sheetFormatPr baseColWidth="10" defaultRowHeight="15" x14ac:dyDescent="0.25"/>
  <cols>
    <col min="1" max="1" width="64.5703125" bestFit="1" customWidth="1"/>
  </cols>
  <sheetData>
    <row r="1" spans="1:4" x14ac:dyDescent="0.25">
      <c r="A1" t="s">
        <v>23</v>
      </c>
    </row>
    <row r="2" spans="1:4" x14ac:dyDescent="0.25">
      <c r="A2" t="s">
        <v>24</v>
      </c>
      <c r="B2" s="1">
        <v>1</v>
      </c>
      <c r="D2" s="1">
        <f>B2</f>
        <v>1</v>
      </c>
    </row>
    <row r="5" spans="1:4" x14ac:dyDescent="0.25">
      <c r="A5" t="s">
        <v>25</v>
      </c>
    </row>
    <row r="6" spans="1:4" x14ac:dyDescent="0.25">
      <c r="A6" t="s">
        <v>69</v>
      </c>
      <c r="B6" s="1">
        <v>0.25</v>
      </c>
      <c r="C6" s="1">
        <f>B6</f>
        <v>0.25</v>
      </c>
    </row>
    <row r="7" spans="1:4" x14ac:dyDescent="0.25">
      <c r="A7" t="s">
        <v>27</v>
      </c>
      <c r="B7" s="1">
        <v>0.2</v>
      </c>
      <c r="C7" s="1">
        <f>IF(B7&gt;0,(C6+(B7*(1-C6))),"")</f>
        <v>0.4</v>
      </c>
    </row>
    <row r="8" spans="1:4" x14ac:dyDescent="0.25">
      <c r="A8" t="s">
        <v>65</v>
      </c>
      <c r="B8" s="1">
        <v>0.2</v>
      </c>
      <c r="C8" s="1">
        <f t="shared" ref="C8:C11" si="0">IF(B8&gt;0,(C7+(B8*(1-C7))),"")</f>
        <v>0.52</v>
      </c>
    </row>
    <row r="9" spans="1:4" x14ac:dyDescent="0.25">
      <c r="A9" t="s">
        <v>70</v>
      </c>
      <c r="B9" s="1">
        <v>0.1</v>
      </c>
      <c r="C9" s="1">
        <f t="shared" si="0"/>
        <v>0.56800000000000006</v>
      </c>
    </row>
    <row r="10" spans="1:4" x14ac:dyDescent="0.25">
      <c r="A10" t="s">
        <v>26</v>
      </c>
      <c r="B10" s="1">
        <v>0.15</v>
      </c>
      <c r="C10" s="1">
        <f t="shared" si="0"/>
        <v>0.63280000000000003</v>
      </c>
    </row>
    <row r="11" spans="1:4" x14ac:dyDescent="0.25">
      <c r="A11" t="s">
        <v>68</v>
      </c>
      <c r="B11" s="1">
        <v>0.2</v>
      </c>
      <c r="C11" s="1">
        <f t="shared" si="0"/>
        <v>0.70623999999999998</v>
      </c>
      <c r="D11" s="1">
        <f>C11</f>
        <v>0.70623999999999998</v>
      </c>
    </row>
    <row r="12" spans="1:4" x14ac:dyDescent="0.25">
      <c r="B12" s="1"/>
      <c r="C12" s="1" t="str">
        <f>IF(B12&gt;0,(C9+(B12*(1-C9))),"")</f>
        <v/>
      </c>
      <c r="D12" s="1" t="str">
        <f>C12</f>
        <v/>
      </c>
    </row>
    <row r="13" spans="1:4" x14ac:dyDescent="0.25">
      <c r="B13" s="5" t="s">
        <v>66</v>
      </c>
    </row>
    <row r="14" spans="1:4" x14ac:dyDescent="0.25">
      <c r="A14" t="s">
        <v>67</v>
      </c>
      <c r="D14" s="1">
        <f>D2-D11</f>
        <v>0.29376000000000002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Gjerningsmannsprofil</vt:lpstr>
      <vt:lpstr>Andersens forklaring</vt:lpstr>
      <vt:lpstr>PLanlagt</vt:lpstr>
      <vt:lpstr>Hadde A planlagt</vt:lpstr>
      <vt:lpstr>K hadde planlagt</vt:lpstr>
      <vt:lpstr>Mobilbeviset</vt:lpstr>
      <vt:lpstr>Tilpassning til mobilbeviset</vt:lpstr>
      <vt:lpstr>DNA</vt:lpstr>
      <vt:lpstr>DNA beviset</vt:lpstr>
      <vt:lpstr>Tidslinje</vt:lpstr>
      <vt:lpstr>Ark1</vt:lpstr>
      <vt:lpstr>Kniven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Runar Wessel</dc:creator>
  <cp:lastModifiedBy>Runar Wessel</cp:lastModifiedBy>
  <dcterms:created xsi:type="dcterms:W3CDTF">2021-03-07T12:04:21Z</dcterms:created>
  <dcterms:modified xsi:type="dcterms:W3CDTF">2021-04-17T16:44:45Z</dcterms:modified>
</cp:coreProperties>
</file>